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095" windowHeight="7365"/>
  </bookViews>
  <sheets>
    <sheet name="Template for Example 18.4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2" l="1"/>
  <c r="B37" i="2"/>
  <c r="B38" i="2"/>
  <c r="B35" i="2"/>
  <c r="B31" i="2"/>
  <c r="B32" i="2"/>
  <c r="B33" i="2"/>
  <c r="B30" i="2"/>
  <c r="H21" i="2"/>
  <c r="H22" i="2" s="1"/>
  <c r="H19" i="2"/>
  <c r="B18" i="2"/>
  <c r="B17" i="2"/>
  <c r="E14" i="2" l="1"/>
  <c r="E11" i="2"/>
  <c r="E15" i="2"/>
  <c r="E8" i="2"/>
  <c r="E12" i="2"/>
  <c r="B20" i="2"/>
  <c r="E9" i="2"/>
  <c r="E13" i="2"/>
  <c r="E10" i="2"/>
  <c r="F11" i="2" l="1"/>
  <c r="H11" i="2" s="1"/>
  <c r="C33" i="2"/>
  <c r="D33" i="2" s="1"/>
  <c r="F10" i="2"/>
  <c r="H10" i="2" s="1"/>
  <c r="C32" i="2"/>
  <c r="D32" i="2" s="1"/>
  <c r="F12" i="2"/>
  <c r="G12" i="2" s="1"/>
  <c r="I12" i="2" s="1"/>
  <c r="C35" i="2"/>
  <c r="D35" i="2" s="1"/>
  <c r="F14" i="2"/>
  <c r="H14" i="2" s="1"/>
  <c r="C37" i="2"/>
  <c r="D37" i="2" s="1"/>
  <c r="F13" i="2"/>
  <c r="H13" i="2" s="1"/>
  <c r="C36" i="2"/>
  <c r="D36" i="2" s="1"/>
  <c r="F8" i="2"/>
  <c r="G8" i="2" s="1"/>
  <c r="C30" i="2"/>
  <c r="D30" i="2" s="1"/>
  <c r="G30" i="2" s="1"/>
  <c r="C47" i="2" s="1"/>
  <c r="F9" i="2"/>
  <c r="H9" i="2" s="1"/>
  <c r="C31" i="2"/>
  <c r="D31" i="2" s="1"/>
  <c r="G31" i="2" s="1"/>
  <c r="C48" i="2" s="1"/>
  <c r="F15" i="2"/>
  <c r="H15" i="2" s="1"/>
  <c r="C38" i="2"/>
  <c r="D38" i="2" s="1"/>
  <c r="G14" i="2"/>
  <c r="I14" i="2" s="1"/>
  <c r="H8" i="2" l="1"/>
  <c r="H17" i="2" s="1"/>
  <c r="G15" i="2"/>
  <c r="I15" i="2" s="1"/>
  <c r="H12" i="2"/>
  <c r="H16" i="2" s="1"/>
  <c r="G33" i="2"/>
  <c r="C50" i="2" s="1"/>
  <c r="G32" i="2"/>
  <c r="C49" i="2" s="1"/>
  <c r="K9" i="2"/>
  <c r="K10" i="2" s="1"/>
  <c r="F17" i="2"/>
  <c r="G10" i="2"/>
  <c r="I10" i="2" s="1"/>
  <c r="G9" i="2"/>
  <c r="M9" i="2" s="1"/>
  <c r="F16" i="2"/>
  <c r="G11" i="2"/>
  <c r="I11" i="2" s="1"/>
  <c r="G13" i="2"/>
  <c r="I13" i="2" s="1"/>
  <c r="I8" i="2"/>
  <c r="G16" i="2" l="1"/>
  <c r="G17" i="2"/>
  <c r="N9" i="2"/>
  <c r="M12" i="2"/>
  <c r="M15" i="2"/>
  <c r="M13" i="2"/>
  <c r="M10" i="2"/>
  <c r="L9" i="2"/>
  <c r="L10" i="2" s="1"/>
  <c r="L11" i="2" s="1"/>
  <c r="L12" i="2" s="1"/>
  <c r="M14" i="2"/>
  <c r="M11" i="2"/>
  <c r="I9" i="2"/>
  <c r="I16" i="2" s="1"/>
  <c r="L13" i="2"/>
  <c r="L14" i="2" s="1"/>
  <c r="L15" i="2" s="1"/>
  <c r="N10" i="2"/>
  <c r="K11" i="2"/>
  <c r="I17" i="2"/>
  <c r="N11" i="2" l="1"/>
  <c r="K12" i="2"/>
  <c r="K13" i="2" l="1"/>
  <c r="N12" i="2"/>
  <c r="N13" i="2" l="1"/>
  <c r="K14" i="2"/>
  <c r="N14" i="2" l="1"/>
  <c r="K15" i="2"/>
  <c r="N15" i="2" s="1"/>
</calcChain>
</file>

<file path=xl/comments1.xml><?xml version="1.0" encoding="utf-8"?>
<comments xmlns="http://schemas.openxmlformats.org/spreadsheetml/2006/main">
  <authors>
    <author>Elissa Torres</author>
  </authors>
  <commentList>
    <comment ref="A6" authorId="0">
      <text>
        <r>
          <rPr>
            <sz val="9"/>
            <color indexed="81"/>
            <rFont val="Tahoma"/>
            <family val="2"/>
          </rPr>
          <t>Forecasting: Submodel =  15; Problem size @  8 by 2</t>
        </r>
      </text>
    </comment>
  </commentList>
</comments>
</file>

<file path=xl/sharedStrings.xml><?xml version="1.0" encoding="utf-8"?>
<sst xmlns="http://schemas.openxmlformats.org/spreadsheetml/2006/main" count="56" uniqueCount="52">
  <si>
    <t>Forecasting</t>
  </si>
  <si>
    <t>Simple linear regression</t>
  </si>
  <si>
    <t>Data</t>
  </si>
  <si>
    <t>Period</t>
  </si>
  <si>
    <t>Demand (y)</t>
  </si>
  <si>
    <t>Forecast</t>
  </si>
  <si>
    <t>Error</t>
  </si>
  <si>
    <t>Absolute</t>
  </si>
  <si>
    <t>Squared</t>
  </si>
  <si>
    <t>Abs Pct Err</t>
  </si>
  <si>
    <t>Period(x)</t>
  </si>
  <si>
    <t>Intercept</t>
  </si>
  <si>
    <t>Slope</t>
  </si>
  <si>
    <t>Total</t>
  </si>
  <si>
    <t>Average</t>
  </si>
  <si>
    <t>Bias</t>
  </si>
  <si>
    <t>MAD</t>
  </si>
  <si>
    <t>MSE</t>
  </si>
  <si>
    <t>MAPE</t>
  </si>
  <si>
    <t>SE</t>
  </si>
  <si>
    <t>Correlation</t>
  </si>
  <si>
    <t>Coefficient of determination</t>
  </si>
  <si>
    <t>Forecasts and Error Analysis</t>
  </si>
  <si>
    <t>Tracking Signal</t>
  </si>
  <si>
    <t>Cum error</t>
  </si>
  <si>
    <t>Cum Abs Err</t>
  </si>
  <si>
    <t>Mad</t>
  </si>
  <si>
    <t>Track Signal (Cum error/MAD)</t>
  </si>
  <si>
    <t>Forecast Including Trends</t>
  </si>
  <si>
    <t>=</t>
  </si>
  <si>
    <t>FIT X Seasonal</t>
  </si>
  <si>
    <r>
      <t>I-2013 FITS</t>
    </r>
    <r>
      <rPr>
        <vertAlign val="subscript"/>
        <sz val="10"/>
        <color theme="1"/>
        <rFont val="Calibri"/>
        <family val="2"/>
        <scheme val="minor"/>
      </rPr>
      <t>9</t>
    </r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</si>
  <si>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</si>
  <si>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</si>
  <si>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</si>
  <si>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</si>
  <si>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</si>
  <si>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</si>
  <si>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</si>
  <si>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</si>
  <si>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 xml:space="preserve"> </t>
  </si>
  <si>
    <t>Quarter</t>
  </si>
  <si>
    <t>Actual Amount</t>
  </si>
  <si>
    <t>Trend from forecast</t>
  </si>
  <si>
    <t>Ration of Actual/Trend</t>
  </si>
  <si>
    <t>Seasonal Factor(Av. Of Same Qtr for 2011 and 2012)</t>
  </si>
  <si>
    <t>Intercept=176.1, Slope=52.3</t>
  </si>
  <si>
    <r>
      <t>I-2013 FITS</t>
    </r>
    <r>
      <rPr>
        <vertAlign val="subscript"/>
        <sz val="10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/>
    </r>
  </si>
  <si>
    <r>
      <t>I-2013 FITS</t>
    </r>
    <r>
      <rPr>
        <vertAlign val="subscript"/>
        <sz val="10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/>
    </r>
  </si>
  <si>
    <r>
      <t>I-2013 FITS</t>
    </r>
    <r>
      <rPr>
        <vertAlign val="subscript"/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/>
    </r>
  </si>
  <si>
    <r>
      <t>FITS</t>
    </r>
    <r>
      <rPr>
        <b/>
        <vertAlign val="subscript"/>
        <sz val="10"/>
        <color theme="1"/>
        <rFont val="Calibri"/>
        <family val="2"/>
        <scheme val="minor"/>
      </rPr>
      <t>t</t>
    </r>
  </si>
  <si>
    <t>Using Linear Regression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</si>
</sst>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6600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0" xfId="0" applyFont="1" applyFill="1"/>
    <xf numFmtId="0" fontId="8" fillId="0" borderId="0" xfId="0" applyFont="1"/>
    <xf numFmtId="0" fontId="7" fillId="4" borderId="2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164" fontId="7" fillId="4" borderId="15" xfId="0" applyNumberFormat="1" applyFont="1" applyFill="1" applyBorder="1"/>
    <xf numFmtId="0" fontId="7" fillId="4" borderId="16" xfId="0" applyFont="1" applyFill="1" applyBorder="1"/>
    <xf numFmtId="0" fontId="8" fillId="4" borderId="11" xfId="0" applyFont="1" applyFill="1" applyBorder="1"/>
    <xf numFmtId="0" fontId="8" fillId="4" borderId="13" xfId="0" applyFont="1" applyFill="1" applyBorder="1"/>
    <xf numFmtId="0" fontId="9" fillId="0" borderId="0" xfId="0" applyFont="1"/>
    <xf numFmtId="0" fontId="7" fillId="4" borderId="15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wrapText="1"/>
    </xf>
    <xf numFmtId="2" fontId="7" fillId="4" borderId="10" xfId="0" applyNumberFormat="1" applyFont="1" applyFill="1" applyBorder="1"/>
    <xf numFmtId="2" fontId="7" fillId="4" borderId="2" xfId="0" applyNumberFormat="1" applyFont="1" applyFill="1" applyBorder="1"/>
    <xf numFmtId="2" fontId="7" fillId="4" borderId="16" xfId="0" applyNumberFormat="1" applyFont="1" applyFill="1" applyBorder="1"/>
    <xf numFmtId="2" fontId="7" fillId="4" borderId="18" xfId="0" applyNumberFormat="1" applyFont="1" applyFill="1" applyBorder="1"/>
    <xf numFmtId="2" fontId="7" fillId="4" borderId="1" xfId="0" applyNumberFormat="1" applyFont="1" applyFill="1" applyBorder="1"/>
    <xf numFmtId="2" fontId="7" fillId="4" borderId="19" xfId="0" applyNumberFormat="1" applyFont="1" applyFill="1" applyBorder="1"/>
    <xf numFmtId="2" fontId="7" fillId="4" borderId="11" xfId="0" applyNumberFormat="1" applyFont="1" applyFill="1" applyBorder="1"/>
    <xf numFmtId="2" fontId="7" fillId="4" borderId="12" xfId="0" applyNumberFormat="1" applyFont="1" applyFill="1" applyBorder="1"/>
    <xf numFmtId="2" fontId="7" fillId="4" borderId="15" xfId="0" applyNumberFormat="1" applyFont="1" applyFill="1" applyBorder="1"/>
    <xf numFmtId="2" fontId="8" fillId="4" borderId="10" xfId="0" applyNumberFormat="1" applyFont="1" applyFill="1" applyBorder="1"/>
    <xf numFmtId="2" fontId="8" fillId="4" borderId="2" xfId="0" applyNumberFormat="1" applyFont="1" applyFill="1" applyBorder="1"/>
    <xf numFmtId="2" fontId="8" fillId="4" borderId="16" xfId="0" applyNumberFormat="1" applyFont="1" applyFill="1" applyBorder="1"/>
    <xf numFmtId="2" fontId="8" fillId="4" borderId="13" xfId="0" applyNumberFormat="1" applyFont="1" applyFill="1" applyBorder="1"/>
    <xf numFmtId="2" fontId="8" fillId="4" borderId="14" xfId="0" applyNumberFormat="1" applyFont="1" applyFill="1" applyBorder="1"/>
    <xf numFmtId="2" fontId="8" fillId="4" borderId="14" xfId="0" applyNumberFormat="1" applyFont="1" applyFill="1" applyBorder="1" applyAlignment="1">
      <alignment horizontal="right"/>
    </xf>
    <xf numFmtId="2" fontId="8" fillId="4" borderId="17" xfId="0" applyNumberFormat="1" applyFont="1" applyFill="1" applyBorder="1"/>
    <xf numFmtId="2" fontId="8" fillId="4" borderId="15" xfId="0" applyNumberFormat="1" applyFont="1" applyFill="1" applyBorder="1"/>
    <xf numFmtId="2" fontId="1" fillId="0" borderId="0" xfId="0" applyNumberFormat="1" applyFont="1"/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latin typeface="Calibri"/>
                <a:ea typeface="Calibri"/>
                <a:cs typeface="Calibri"/>
              </a:defRPr>
            </a:pPr>
            <a:r>
              <a:rPr lang="en-US"/>
              <a:t>Regression</a:t>
            </a:r>
          </a:p>
        </c:rich>
      </c:tx>
      <c:layout>
        <c:manualLayout>
          <c:xMode val="edge"/>
          <c:yMode val="edge"/>
          <c:x val="0.43418310334970506"/>
          <c:y val="3.6036036036036036E-2"/>
        </c:manualLayout>
      </c:layout>
      <c:overlay val="0"/>
      <c:spPr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'Template for Example 18.4'!$C$8:$C$15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'Template for Example 18.4'!$B$8:$B$15</c:f>
              <c:numCache>
                <c:formatCode>General</c:formatCode>
                <c:ptCount val="8"/>
                <c:pt idx="0">
                  <c:v>300</c:v>
                </c:pt>
                <c:pt idx="1">
                  <c:v>200</c:v>
                </c:pt>
                <c:pt idx="2">
                  <c:v>220</c:v>
                </c:pt>
                <c:pt idx="3">
                  <c:v>530</c:v>
                </c:pt>
                <c:pt idx="4">
                  <c:v>520</c:v>
                </c:pt>
                <c:pt idx="5">
                  <c:v>420</c:v>
                </c:pt>
                <c:pt idx="6">
                  <c:v>400</c:v>
                </c:pt>
                <c:pt idx="7">
                  <c:v>700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668-4D74-972D-41B140516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505280"/>
        <c:axId val="185516032"/>
      </c:scatterChart>
      <c:valAx>
        <c:axId val="1855052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5516032"/>
        <c:crosses val="autoZero"/>
        <c:crossBetween val="midCat"/>
      </c:valAx>
      <c:valAx>
        <c:axId val="18551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5505280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0"/>
  </c:chart>
  <c:spPr>
    <a:effectLst/>
  </c:spPr>
  <c:txPr>
    <a:bodyPr/>
    <a:lstStyle/>
    <a:p>
      <a:pPr>
        <a:defRPr sz="1000" b="0" i="0" u="none" strike="noStrike" baseline="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182880</xdr:colOff>
      <xdr:row>10</xdr:row>
      <xdr:rowOff>0</xdr:rowOff>
    </xdr:from>
    <xdr:to>
      <xdr:col>21</xdr:col>
      <xdr:colOff>373380</xdr:colOff>
      <xdr:row>21</xdr:row>
      <xdr:rowOff>163830</xdr:rowOff>
    </xdr:to>
    <xdr:graphicFrame macro="">
      <xdr:nvGraphicFramePr>
        <xdr:cNvPr id="2" name="hjwGraph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</xdr:colOff>
      <xdr:row>1</xdr:row>
      <xdr:rowOff>0</xdr:rowOff>
    </xdr:from>
    <xdr:to>
      <xdr:col>6</xdr:col>
      <xdr:colOff>215900</xdr:colOff>
      <xdr:row>3</xdr:row>
      <xdr:rowOff>157480</xdr:rowOff>
    </xdr:to>
    <xdr:sp macro="" textlink="">
      <xdr:nvSpPr>
        <xdr:cNvPr id="3" name="messageTextbox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3500" y="228600"/>
          <a:ext cx="3810000" cy="508000"/>
        </a:xfrm>
        <a:prstGeom prst="rect">
          <a:avLst/>
        </a:prstGeom>
        <a:solidFill>
          <a:srgbClr val="FFEB9C"/>
        </a:solidFill>
        <a:ln w="1" cmpd="sng">
          <a:solidFill>
            <a:srgbClr val="000000"/>
          </a:solidFill>
          <a:prstDash val="solid"/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r>
            <a:rPr lang="en-US" sz="900" b="0" i="0" u="none" strike="noStrike" baseline="0">
              <a:solidFill>
                <a:srgbClr val="9C6500"/>
              </a:solidFill>
              <a:latin typeface="Arial" panose="020B0604020202020204" pitchFamily="34" charset="0"/>
            </a:rPr>
            <a:t>If this is trend analysis then simply enter the past demands in the demand column. If this is causal regression then enter the y,x pairs with y first and enter a new value of x at the bottom in order to forecast y.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B16" sqref="B16"/>
    </sheetView>
  </sheetViews>
  <sheetFormatPr defaultColWidth="8.85546875" defaultRowHeight="12.75" x14ac:dyDescent="0.2"/>
  <cols>
    <col min="1" max="1" width="16.5703125" style="1" customWidth="1"/>
    <col min="2" max="2" width="12.7109375" style="1" bestFit="1" customWidth="1"/>
    <col min="3" max="3" width="14.140625" style="1" customWidth="1"/>
    <col min="4" max="4" width="13.28515625" style="1" customWidth="1"/>
    <col min="5" max="6" width="8.85546875" style="1"/>
    <col min="7" max="7" width="23.5703125" style="1" bestFit="1" customWidth="1"/>
    <col min="8" max="8" width="8.85546875" style="1"/>
    <col min="9" max="9" width="9.42578125" style="1" bestFit="1" customWidth="1"/>
    <col min="10" max="16384" width="8.85546875" style="1"/>
  </cols>
  <sheetData>
    <row r="1" spans="1:14" ht="18.75" x14ac:dyDescent="0.3">
      <c r="A1" s="3" t="s">
        <v>0</v>
      </c>
      <c r="B1" s="4"/>
      <c r="C1" s="4" t="s">
        <v>1</v>
      </c>
      <c r="D1" s="4"/>
      <c r="E1" s="4"/>
      <c r="F1" s="4"/>
      <c r="G1" s="4"/>
      <c r="H1" s="4"/>
    </row>
    <row r="2" spans="1:14" x14ac:dyDescent="0.2">
      <c r="A2" s="2"/>
      <c r="B2" s="2"/>
    </row>
    <row r="6" spans="1:14" ht="13.5" thickBot="1" x14ac:dyDescent="0.25">
      <c r="A6" s="5" t="s">
        <v>2</v>
      </c>
      <c r="E6" s="15" t="s">
        <v>22</v>
      </c>
      <c r="K6" s="24" t="s">
        <v>23</v>
      </c>
    </row>
    <row r="7" spans="1:14" x14ac:dyDescent="0.2">
      <c r="A7" s="7" t="s">
        <v>3</v>
      </c>
      <c r="B7" s="8" t="s">
        <v>4</v>
      </c>
      <c r="C7" s="9" t="s">
        <v>10</v>
      </c>
      <c r="E7" s="18" t="s">
        <v>5</v>
      </c>
      <c r="F7" s="19" t="s">
        <v>6</v>
      </c>
      <c r="G7" s="19" t="s">
        <v>7</v>
      </c>
      <c r="H7" s="19" t="s">
        <v>8</v>
      </c>
      <c r="I7" s="20" t="s">
        <v>9</v>
      </c>
      <c r="K7" s="18" t="s">
        <v>24</v>
      </c>
      <c r="L7" s="19" t="s">
        <v>25</v>
      </c>
      <c r="M7" s="19" t="s">
        <v>26</v>
      </c>
      <c r="N7" s="25" t="s">
        <v>27</v>
      </c>
    </row>
    <row r="8" spans="1:14" x14ac:dyDescent="0.2">
      <c r="A8" s="10" t="s">
        <v>32</v>
      </c>
      <c r="B8" s="6">
        <v>300</v>
      </c>
      <c r="C8" s="11">
        <v>1</v>
      </c>
      <c r="E8" s="33">
        <f t="shared" ref="E8:E15" si="0">$B$17+$B$18*C8</f>
        <v>228.33333333333334</v>
      </c>
      <c r="F8" s="34">
        <f t="shared" ref="F8:F15" si="1">B8-E8</f>
        <v>71.666666666666657</v>
      </c>
      <c r="G8" s="34">
        <f t="shared" ref="G8:G15" si="2">ABS(F8)</f>
        <v>71.666666666666657</v>
      </c>
      <c r="H8" s="34">
        <f t="shared" ref="H8:H15" si="3">F8^2</f>
        <v>5136.1111111111095</v>
      </c>
      <c r="I8" s="35">
        <f t="shared" ref="I8:I15" si="4">G8/B8</f>
        <v>0.23888888888888885</v>
      </c>
      <c r="K8" s="17"/>
      <c r="L8" s="16"/>
      <c r="M8" s="16"/>
      <c r="N8" s="21"/>
    </row>
    <row r="9" spans="1:14" x14ac:dyDescent="0.2">
      <c r="A9" s="10" t="s">
        <v>33</v>
      </c>
      <c r="B9" s="6">
        <v>200</v>
      </c>
      <c r="C9" s="11">
        <v>2</v>
      </c>
      <c r="E9" s="33">
        <f t="shared" si="0"/>
        <v>280.59523809523807</v>
      </c>
      <c r="F9" s="34">
        <f t="shared" si="1"/>
        <v>-80.595238095238074</v>
      </c>
      <c r="G9" s="34">
        <f t="shared" si="2"/>
        <v>80.595238095238074</v>
      </c>
      <c r="H9" s="34">
        <f t="shared" si="3"/>
        <v>6495.592403628114</v>
      </c>
      <c r="I9" s="35">
        <f t="shared" si="4"/>
        <v>0.40297619047619038</v>
      </c>
      <c r="K9" s="33">
        <f>F9</f>
        <v>-80.595238095238074</v>
      </c>
      <c r="L9" s="34">
        <f>G9</f>
        <v>80.595238095238074</v>
      </c>
      <c r="M9" s="34">
        <f>G9</f>
        <v>80.595238095238074</v>
      </c>
      <c r="N9" s="35">
        <f>K9/M9</f>
        <v>-1</v>
      </c>
    </row>
    <row r="10" spans="1:14" x14ac:dyDescent="0.2">
      <c r="A10" s="10" t="s">
        <v>34</v>
      </c>
      <c r="B10" s="6">
        <v>220</v>
      </c>
      <c r="C10" s="11">
        <v>3</v>
      </c>
      <c r="E10" s="33">
        <f t="shared" si="0"/>
        <v>332.85714285714289</v>
      </c>
      <c r="F10" s="34">
        <f t="shared" si="1"/>
        <v>-112.85714285714289</v>
      </c>
      <c r="G10" s="34">
        <f t="shared" si="2"/>
        <v>112.85714285714289</v>
      </c>
      <c r="H10" s="34">
        <f t="shared" si="3"/>
        <v>12736.734693877559</v>
      </c>
      <c r="I10" s="35">
        <f t="shared" si="4"/>
        <v>0.5129870129870131</v>
      </c>
      <c r="K10" s="33">
        <f>K9+F10</f>
        <v>-193.45238095238096</v>
      </c>
      <c r="L10" s="34">
        <f>L9+G10</f>
        <v>193.45238095238096</v>
      </c>
      <c r="M10" s="34">
        <f>SUM($G$8:G10)/COUNT($G$8:G10)</f>
        <v>88.373015873015859</v>
      </c>
      <c r="N10" s="35">
        <f>K10/M10</f>
        <v>-2.1890435563538397</v>
      </c>
    </row>
    <row r="11" spans="1:14" x14ac:dyDescent="0.2">
      <c r="A11" s="10" t="s">
        <v>35</v>
      </c>
      <c r="B11" s="6">
        <v>530</v>
      </c>
      <c r="C11" s="11">
        <v>4</v>
      </c>
      <c r="E11" s="33">
        <f t="shared" si="0"/>
        <v>385.11904761904759</v>
      </c>
      <c r="F11" s="34">
        <f t="shared" si="1"/>
        <v>144.88095238095241</v>
      </c>
      <c r="G11" s="34">
        <f t="shared" si="2"/>
        <v>144.88095238095241</v>
      </c>
      <c r="H11" s="34">
        <f t="shared" si="3"/>
        <v>20990.490362811801</v>
      </c>
      <c r="I11" s="35">
        <f t="shared" si="4"/>
        <v>0.27336028751123098</v>
      </c>
      <c r="K11" s="33">
        <f t="shared" ref="K11:K15" si="5">K10+F11</f>
        <v>-48.571428571428555</v>
      </c>
      <c r="L11" s="34">
        <f t="shared" ref="L11:L15" si="6">L10+G11</f>
        <v>338.33333333333337</v>
      </c>
      <c r="M11" s="34">
        <f>SUM($G$8:G11)/COUNT($G$8:G11)</f>
        <v>102.5</v>
      </c>
      <c r="N11" s="35">
        <f t="shared" ref="N11:N15" si="7">K11/M11</f>
        <v>-0.47386759581881516</v>
      </c>
    </row>
    <row r="12" spans="1:14" x14ac:dyDescent="0.2">
      <c r="A12" s="10" t="s">
        <v>36</v>
      </c>
      <c r="B12" s="6">
        <v>520</v>
      </c>
      <c r="C12" s="11">
        <v>5</v>
      </c>
      <c r="E12" s="33">
        <f t="shared" si="0"/>
        <v>437.38095238095241</v>
      </c>
      <c r="F12" s="34">
        <f t="shared" si="1"/>
        <v>82.619047619047592</v>
      </c>
      <c r="G12" s="34">
        <f t="shared" si="2"/>
        <v>82.619047619047592</v>
      </c>
      <c r="H12" s="34">
        <f t="shared" si="3"/>
        <v>6825.9070294784533</v>
      </c>
      <c r="I12" s="35">
        <f t="shared" si="4"/>
        <v>0.15888278388278382</v>
      </c>
      <c r="K12" s="33">
        <f t="shared" si="5"/>
        <v>34.047619047619037</v>
      </c>
      <c r="L12" s="34">
        <f t="shared" si="6"/>
        <v>420.95238095238096</v>
      </c>
      <c r="M12" s="34">
        <f>SUM($G$8:G12)/COUNT($G$8:G12)</f>
        <v>98.523809523809518</v>
      </c>
      <c r="N12" s="35">
        <f t="shared" si="7"/>
        <v>0.34557757370710479</v>
      </c>
    </row>
    <row r="13" spans="1:14" x14ac:dyDescent="0.2">
      <c r="A13" s="10" t="s">
        <v>37</v>
      </c>
      <c r="B13" s="6">
        <v>420</v>
      </c>
      <c r="C13" s="11">
        <v>6</v>
      </c>
      <c r="E13" s="33">
        <f t="shared" si="0"/>
        <v>489.64285714285711</v>
      </c>
      <c r="F13" s="34">
        <f t="shared" si="1"/>
        <v>-69.64285714285711</v>
      </c>
      <c r="G13" s="34">
        <f t="shared" si="2"/>
        <v>69.64285714285711</v>
      </c>
      <c r="H13" s="34">
        <f t="shared" si="3"/>
        <v>4850.1275510204032</v>
      </c>
      <c r="I13" s="35">
        <f t="shared" si="4"/>
        <v>0.16581632653061218</v>
      </c>
      <c r="K13" s="33">
        <f t="shared" si="5"/>
        <v>-35.595238095238074</v>
      </c>
      <c r="L13" s="34">
        <f t="shared" si="6"/>
        <v>490.59523809523807</v>
      </c>
      <c r="M13" s="34">
        <f>SUM($G$8:G13)/COUNT($G$8:G13)</f>
        <v>93.710317460317455</v>
      </c>
      <c r="N13" s="35">
        <f t="shared" si="7"/>
        <v>-0.37984331992377707</v>
      </c>
    </row>
    <row r="14" spans="1:14" x14ac:dyDescent="0.2">
      <c r="A14" s="10" t="s">
        <v>38</v>
      </c>
      <c r="B14" s="6">
        <v>400</v>
      </c>
      <c r="C14" s="11">
        <v>7</v>
      </c>
      <c r="E14" s="33">
        <f t="shared" si="0"/>
        <v>541.90476190476193</v>
      </c>
      <c r="F14" s="34">
        <f t="shared" si="1"/>
        <v>-141.90476190476193</v>
      </c>
      <c r="G14" s="34">
        <f t="shared" si="2"/>
        <v>141.90476190476193</v>
      </c>
      <c r="H14" s="34">
        <f t="shared" si="3"/>
        <v>20136.961451247171</v>
      </c>
      <c r="I14" s="35">
        <f t="shared" si="4"/>
        <v>0.35476190476190483</v>
      </c>
      <c r="K14" s="33">
        <f t="shared" si="5"/>
        <v>-177.5</v>
      </c>
      <c r="L14" s="34">
        <f t="shared" si="6"/>
        <v>632.5</v>
      </c>
      <c r="M14" s="34">
        <f>SUM($G$8:G14)/COUNT($G$8:G14)</f>
        <v>100.59523809523809</v>
      </c>
      <c r="N14" s="35">
        <f t="shared" si="7"/>
        <v>-1.7644970414201184</v>
      </c>
    </row>
    <row r="15" spans="1:14" ht="13.5" thickBot="1" x14ac:dyDescent="0.25">
      <c r="A15" s="10" t="s">
        <v>39</v>
      </c>
      <c r="B15" s="12">
        <v>700</v>
      </c>
      <c r="C15" s="13">
        <v>8</v>
      </c>
      <c r="E15" s="36">
        <f t="shared" si="0"/>
        <v>594.16666666666663</v>
      </c>
      <c r="F15" s="37">
        <f t="shared" si="1"/>
        <v>105.83333333333337</v>
      </c>
      <c r="G15" s="37">
        <f t="shared" si="2"/>
        <v>105.83333333333337</v>
      </c>
      <c r="H15" s="37">
        <f t="shared" si="3"/>
        <v>11200.694444444453</v>
      </c>
      <c r="I15" s="38">
        <f t="shared" si="4"/>
        <v>0.15119047619047624</v>
      </c>
      <c r="K15" s="33">
        <f t="shared" si="5"/>
        <v>-71.666666666666629</v>
      </c>
      <c r="L15" s="34">
        <f t="shared" si="6"/>
        <v>738.33333333333337</v>
      </c>
      <c r="M15" s="34">
        <f>SUM($G$8:G15)/COUNT($G$8:G15)</f>
        <v>101.25</v>
      </c>
      <c r="N15" s="35">
        <f t="shared" si="7"/>
        <v>-0.70781893004115193</v>
      </c>
    </row>
    <row r="16" spans="1:14" ht="13.5" thickBot="1" x14ac:dyDescent="0.25">
      <c r="E16" s="39" t="s">
        <v>13</v>
      </c>
      <c r="F16" s="40">
        <f>SUM(F8:F15)</f>
        <v>0</v>
      </c>
      <c r="G16" s="40">
        <f>SUM(G8:G15)</f>
        <v>810</v>
      </c>
      <c r="H16" s="40">
        <f>SUM(H8:H15)</f>
        <v>88372.619047619068</v>
      </c>
      <c r="I16" s="41">
        <f>SUM(I8:I15)</f>
        <v>2.2588638712291003</v>
      </c>
    </row>
    <row r="17" spans="1:9" x14ac:dyDescent="0.2">
      <c r="A17" s="22" t="s">
        <v>11</v>
      </c>
      <c r="B17" s="49">
        <f>INTERCEPT(B8:B15,C8:C15)</f>
        <v>176.07142857142858</v>
      </c>
      <c r="E17" s="42" t="s">
        <v>14</v>
      </c>
      <c r="F17" s="43">
        <f>AVERAGE(F8:F15)</f>
        <v>0</v>
      </c>
      <c r="G17" s="43">
        <f>AVERAGE(G8:G15)</f>
        <v>101.25</v>
      </c>
      <c r="H17" s="43">
        <f>AVERAGE(H8:H15)</f>
        <v>11046.577380952383</v>
      </c>
      <c r="I17" s="44">
        <f>AVERAGE(I8:I15)</f>
        <v>0.28235798390363753</v>
      </c>
    </row>
    <row r="18" spans="1:9" ht="13.5" thickBot="1" x14ac:dyDescent="0.25">
      <c r="A18" s="23" t="s">
        <v>12</v>
      </c>
      <c r="B18" s="48">
        <f>SLOPE(B8:B15,C8:C15)</f>
        <v>52.261904761904759</v>
      </c>
      <c r="E18" s="42"/>
      <c r="F18" s="43" t="s">
        <v>15</v>
      </c>
      <c r="G18" s="43" t="s">
        <v>16</v>
      </c>
      <c r="H18" s="43" t="s">
        <v>17</v>
      </c>
      <c r="I18" s="44" t="s">
        <v>18</v>
      </c>
    </row>
    <row r="19" spans="1:9" x14ac:dyDescent="0.2">
      <c r="B19" s="50"/>
      <c r="E19" s="42"/>
      <c r="F19" s="43"/>
      <c r="G19" s="43" t="s">
        <v>19</v>
      </c>
      <c r="H19" s="43">
        <f>STEYX(B8:B15,C8:C15)</f>
        <v>121.36214336138697</v>
      </c>
      <c r="I19" s="44"/>
    </row>
    <row r="20" spans="1:9" x14ac:dyDescent="0.2">
      <c r="A20" s="15" t="s">
        <v>5</v>
      </c>
      <c r="B20" s="51">
        <f>$B$17+$B$18*C20</f>
        <v>646.42857142857144</v>
      </c>
      <c r="C20" s="14">
        <v>9</v>
      </c>
      <c r="E20" s="42"/>
      <c r="F20" s="43"/>
      <c r="G20" s="43"/>
      <c r="H20" s="43"/>
      <c r="I20" s="44"/>
    </row>
    <row r="21" spans="1:9" x14ac:dyDescent="0.2">
      <c r="A21" s="1" t="s">
        <v>51</v>
      </c>
      <c r="E21" s="42"/>
      <c r="F21" s="43"/>
      <c r="G21" s="43" t="s">
        <v>20</v>
      </c>
      <c r="H21" s="43">
        <f>CORREL(B8:B15,C8:C15)</f>
        <v>0.75156800355942599</v>
      </c>
      <c r="I21" s="44"/>
    </row>
    <row r="22" spans="1:9" ht="13.5" thickBot="1" x14ac:dyDescent="0.25">
      <c r="E22" s="45"/>
      <c r="F22" s="46"/>
      <c r="G22" s="47" t="s">
        <v>21</v>
      </c>
      <c r="H22" s="46">
        <f>H21*H21</f>
        <v>0.56485446397430139</v>
      </c>
      <c r="I22" s="48"/>
    </row>
    <row r="24" spans="1:9" x14ac:dyDescent="0.2">
      <c r="A24" s="1" t="s">
        <v>40</v>
      </c>
      <c r="B24" s="1" t="s">
        <v>40</v>
      </c>
    </row>
    <row r="25" spans="1:9" x14ac:dyDescent="0.2">
      <c r="A25" s="1" t="s">
        <v>40</v>
      </c>
      <c r="B25" s="1" t="s">
        <v>40</v>
      </c>
    </row>
    <row r="28" spans="1:9" ht="25.5" x14ac:dyDescent="0.2">
      <c r="A28" s="31" t="s">
        <v>41</v>
      </c>
      <c r="B28" s="30" t="s">
        <v>42</v>
      </c>
      <c r="C28" s="32" t="s">
        <v>43</v>
      </c>
      <c r="D28" s="32" t="s">
        <v>44</v>
      </c>
      <c r="E28" s="30"/>
      <c r="F28" s="30"/>
      <c r="G28" s="32" t="s">
        <v>45</v>
      </c>
    </row>
    <row r="29" spans="1:9" x14ac:dyDescent="0.2">
      <c r="A29" s="26">
        <v>2011</v>
      </c>
      <c r="B29" s="27"/>
      <c r="C29" s="27"/>
      <c r="D29" s="27"/>
      <c r="E29" s="27"/>
      <c r="F29" s="27"/>
      <c r="G29" s="27"/>
    </row>
    <row r="30" spans="1:9" x14ac:dyDescent="0.2">
      <c r="A30" s="28">
        <v>1</v>
      </c>
      <c r="B30" s="27">
        <f>B8</f>
        <v>300</v>
      </c>
      <c r="C30" s="29">
        <f>E8</f>
        <v>228.33333333333334</v>
      </c>
      <c r="D30" s="29">
        <f>B30/C30</f>
        <v>1.3138686131386861</v>
      </c>
      <c r="E30" s="27"/>
      <c r="F30" s="27">
        <v>1</v>
      </c>
      <c r="G30" s="29">
        <f>AVERAGE(D30,D35)</f>
        <v>1.2513817752683087</v>
      </c>
    </row>
    <row r="31" spans="1:9" x14ac:dyDescent="0.2">
      <c r="A31" s="28">
        <v>2</v>
      </c>
      <c r="B31" s="27">
        <f t="shared" ref="B31:B33" si="8">B9</f>
        <v>200</v>
      </c>
      <c r="C31" s="29">
        <f t="shared" ref="C31:C33" si="9">E9</f>
        <v>280.59523809523807</v>
      </c>
      <c r="D31" s="29">
        <f t="shared" ref="D31:D33" si="10">B31/C31</f>
        <v>0.71277047093763268</v>
      </c>
      <c r="E31" s="27"/>
      <c r="F31" s="27">
        <v>2</v>
      </c>
      <c r="G31" s="29">
        <f t="shared" ref="G31:G33" si="11">AVERAGE(D31,D36)</f>
        <v>0.78526926172702205</v>
      </c>
    </row>
    <row r="32" spans="1:9" x14ac:dyDescent="0.2">
      <c r="A32" s="28">
        <v>3</v>
      </c>
      <c r="B32" s="27">
        <f t="shared" si="8"/>
        <v>220</v>
      </c>
      <c r="C32" s="29">
        <f t="shared" si="9"/>
        <v>332.85714285714289</v>
      </c>
      <c r="D32" s="29">
        <f t="shared" si="10"/>
        <v>0.66094420600858361</v>
      </c>
      <c r="E32" s="27"/>
      <c r="F32" s="27">
        <v>3</v>
      </c>
      <c r="G32" s="29">
        <f t="shared" si="11"/>
        <v>0.6995406443048191</v>
      </c>
    </row>
    <row r="33" spans="1:7" x14ac:dyDescent="0.2">
      <c r="A33" s="28">
        <v>4</v>
      </c>
      <c r="B33" s="27">
        <f t="shared" si="8"/>
        <v>530</v>
      </c>
      <c r="C33" s="29">
        <f t="shared" si="9"/>
        <v>385.11904761904759</v>
      </c>
      <c r="D33" s="29">
        <f t="shared" si="10"/>
        <v>1.3761978361669243</v>
      </c>
      <c r="E33" s="27"/>
      <c r="F33" s="27">
        <v>4</v>
      </c>
      <c r="G33" s="29">
        <f t="shared" si="11"/>
        <v>1.2771592266388618</v>
      </c>
    </row>
    <row r="34" spans="1:7" x14ac:dyDescent="0.2">
      <c r="A34" s="26">
        <v>2012</v>
      </c>
      <c r="B34" s="27"/>
      <c r="C34" s="29"/>
      <c r="D34" s="29"/>
      <c r="E34" s="27"/>
      <c r="F34" s="27"/>
      <c r="G34" s="27"/>
    </row>
    <row r="35" spans="1:7" x14ac:dyDescent="0.2">
      <c r="A35" s="28">
        <v>1</v>
      </c>
      <c r="B35" s="27">
        <f>B12</f>
        <v>520</v>
      </c>
      <c r="C35" s="29">
        <f>E12</f>
        <v>437.38095238095241</v>
      </c>
      <c r="D35" s="29">
        <f>B35/C35</f>
        <v>1.1888949373979314</v>
      </c>
      <c r="E35" s="27"/>
      <c r="F35" s="27"/>
      <c r="G35" s="27"/>
    </row>
    <row r="36" spans="1:7" x14ac:dyDescent="0.2">
      <c r="A36" s="28">
        <v>2</v>
      </c>
      <c r="B36" s="27">
        <f t="shared" ref="B36:B38" si="12">B13</f>
        <v>420</v>
      </c>
      <c r="C36" s="29">
        <f t="shared" ref="C36:C38" si="13">E13</f>
        <v>489.64285714285711</v>
      </c>
      <c r="D36" s="29">
        <f t="shared" ref="D36:D38" si="14">B36/C36</f>
        <v>0.85776805251641142</v>
      </c>
      <c r="E36" s="27"/>
      <c r="F36" s="27"/>
      <c r="G36" s="27"/>
    </row>
    <row r="37" spans="1:7" x14ac:dyDescent="0.2">
      <c r="A37" s="28">
        <v>3</v>
      </c>
      <c r="B37" s="27">
        <f t="shared" si="12"/>
        <v>400</v>
      </c>
      <c r="C37" s="29">
        <f t="shared" si="13"/>
        <v>541.90476190476193</v>
      </c>
      <c r="D37" s="29">
        <f t="shared" si="14"/>
        <v>0.73813708260105448</v>
      </c>
      <c r="E37" s="27"/>
      <c r="F37" s="27"/>
      <c r="G37" s="27"/>
    </row>
    <row r="38" spans="1:7" x14ac:dyDescent="0.2">
      <c r="A38" s="28">
        <v>4</v>
      </c>
      <c r="B38" s="27">
        <f t="shared" si="12"/>
        <v>700</v>
      </c>
      <c r="C38" s="29">
        <f t="shared" si="13"/>
        <v>594.16666666666663</v>
      </c>
      <c r="D38" s="29">
        <f t="shared" si="14"/>
        <v>1.1781206171107994</v>
      </c>
      <c r="E38" s="27"/>
      <c r="F38" s="27"/>
      <c r="G38" s="27"/>
    </row>
    <row r="44" spans="1:7" x14ac:dyDescent="0.2">
      <c r="A44" s="24" t="s">
        <v>28</v>
      </c>
      <c r="C44" s="1" t="s">
        <v>46</v>
      </c>
    </row>
    <row r="46" spans="1:7" ht="14.25" x14ac:dyDescent="0.25">
      <c r="A46" s="30" t="s">
        <v>50</v>
      </c>
      <c r="B46" s="30" t="s">
        <v>29</v>
      </c>
      <c r="C46" s="30" t="s">
        <v>30</v>
      </c>
    </row>
    <row r="47" spans="1:7" ht="14.25" x14ac:dyDescent="0.25">
      <c r="A47" s="27" t="s">
        <v>31</v>
      </c>
      <c r="B47" s="27">
        <v>9</v>
      </c>
      <c r="C47" s="29">
        <f>($B$17+($B$18*B47))*G30</f>
        <v>808.92893329844242</v>
      </c>
    </row>
    <row r="48" spans="1:7" ht="15" x14ac:dyDescent="0.25">
      <c r="A48" s="27" t="s">
        <v>47</v>
      </c>
      <c r="B48" s="27">
        <v>10</v>
      </c>
      <c r="C48" s="29">
        <f t="shared" ref="C48:C50" si="15">($B$17+($B$18*B48))*G31</f>
        <v>548.6601544137967</v>
      </c>
    </row>
    <row r="49" spans="1:3" ht="15" x14ac:dyDescent="0.25">
      <c r="A49" s="27" t="s">
        <v>48</v>
      </c>
      <c r="B49" s="27">
        <v>11</v>
      </c>
      <c r="C49" s="29">
        <f t="shared" si="15"/>
        <v>525.32171241366643</v>
      </c>
    </row>
    <row r="50" spans="1:3" ht="15" x14ac:dyDescent="0.25">
      <c r="A50" s="27" t="s">
        <v>49</v>
      </c>
      <c r="B50" s="27">
        <v>12</v>
      </c>
      <c r="C50" s="29">
        <f t="shared" si="15"/>
        <v>1025.8325359681428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68C14DD5-DE3F-4803-8AF0-BA4820380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F7B43A-C3ED-43BF-9306-DD8195C499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3B92C0F-E163-43AF-A595-FCBA3304112F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06EA1156-A169-462B-ADFB-3E0988DC252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9B9C52B-F497-4421-B455-AE7D40B2C99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30a82cfc-8d0b-455e-b705-4035c60ff9f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for Example 18.4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Torres</dc:creator>
  <cp:lastModifiedBy>Simon</cp:lastModifiedBy>
  <dcterms:created xsi:type="dcterms:W3CDTF">2016-05-10T02:22:45Z</dcterms:created>
  <dcterms:modified xsi:type="dcterms:W3CDTF">2018-10-31T21:28:32Z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